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675" activeTab="0"/>
  </bookViews>
  <sheets>
    <sheet name="august-nov. 2016_26.07.2016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<sst xmlns="http://schemas.openxmlformats.org/spreadsheetml/2006/main" count="155" uniqueCount="79">
  <si>
    <t xml:space="preserve">ANEXA LA NF NR. </t>
  </si>
  <si>
    <t>LABORATOR</t>
  </si>
  <si>
    <t>RADIOLOGIE</t>
  </si>
  <si>
    <t>SITUATIE PUNCTAJE SI SUME PENTRU FURNIZORII DE INVESTIGATII PARACLINICE AUGUST - NOIEMBRIE 2016</t>
  </si>
  <si>
    <t>SUME CONTRACTATE PENTRU LABORATOARE MEDICALE:</t>
  </si>
  <si>
    <t>LEI</t>
  </si>
  <si>
    <t>EVALUARE 50%</t>
  </si>
  <si>
    <t>CALITATE 50% , din care:</t>
  </si>
  <si>
    <t>SUME</t>
  </si>
  <si>
    <t>MEDIE LUNARA</t>
  </si>
  <si>
    <t xml:space="preserve"> RENAR 50%</t>
  </si>
  <si>
    <t>Control extern 50%</t>
  </si>
  <si>
    <t>TOTAL</t>
  </si>
  <si>
    <t>SC CLINIC INVEST SRL</t>
  </si>
  <si>
    <t>CMI DR. SANDRU MARIANA</t>
  </si>
  <si>
    <t>SC TOP MED SRL</t>
  </si>
  <si>
    <t>CMI DR. LICIU VERONICA</t>
  </si>
  <si>
    <t>SC MEDCHIM SRL</t>
  </si>
  <si>
    <t>SC M&amp;M CONSULT SRL</t>
  </si>
  <si>
    <t>SC LABORATOARELE RGM SRL</t>
  </si>
  <si>
    <t>SPITALUL GENERAL CF - LABORATOR</t>
  </si>
  <si>
    <t xml:space="preserve">TOTAL </t>
  </si>
  <si>
    <t>VAL/PUNCT</t>
  </si>
  <si>
    <t xml:space="preserve">CRITERIU DE EVALUARE </t>
  </si>
  <si>
    <t>CRITERIU DE CALITATE</t>
  </si>
  <si>
    <t>din care:</t>
  </si>
  <si>
    <t>SUME CONTRACTATE PENTRU ANATOMIE PATOLOGICA</t>
  </si>
  <si>
    <t>CMI CITOPAT - DR. BUZULICA RADU LUCIAN</t>
  </si>
  <si>
    <t>SC DOMINA SANA SRL</t>
  </si>
  <si>
    <t>SC PERSONAL GENETICS SRL</t>
  </si>
  <si>
    <t xml:space="preserve">SUME CONTRACTATE RMN </t>
  </si>
  <si>
    <t>CRITERIU</t>
  </si>
  <si>
    <t>VALOARE</t>
  </si>
  <si>
    <t>FURNIZOR RMN</t>
  </si>
  <si>
    <t>EVALUARE</t>
  </si>
  <si>
    <t>DISPONIBILITATE</t>
  </si>
  <si>
    <t>SC ROMRAD RMN SRL</t>
  </si>
  <si>
    <t>SC ALPHA MEDICAL SRL</t>
  </si>
  <si>
    <t>NR. PUNCTE</t>
  </si>
  <si>
    <t>VALOAREA PUNCTULUI</t>
  </si>
  <si>
    <t>CRITERIU DISPONIBILITATE</t>
  </si>
  <si>
    <t>SUME CONTRACTATE ECOGRAFII MEDICINA DE FAMILIE</t>
  </si>
  <si>
    <t>FURNIZOR</t>
  </si>
  <si>
    <t xml:space="preserve">SC VITAL PRAXIS SRL </t>
  </si>
  <si>
    <t>CMI MEDAIDA - DR. MARINESCU MARIUS</t>
  </si>
  <si>
    <t>CMI MARIMED - DR. ILIESCU MARIANA COCA</t>
  </si>
  <si>
    <t>CMI DR. VACAROIU NICOLETA</t>
  </si>
  <si>
    <t>CMI INAMED - DR. CITU IRINA</t>
  </si>
  <si>
    <t>CMI HORIMED - DR. BUSUIOC HORIANA</t>
  </si>
  <si>
    <t>CMI ZARONIU - DR.POPESCU NICOLITA LORENA</t>
  </si>
  <si>
    <t>SUME CONTRACTATE ECOGRAFII CLINICE</t>
  </si>
  <si>
    <t>SC FRESENIUS NEPHROCARE SRL</t>
  </si>
  <si>
    <t>SPITALUL MUNICIPAL ORSOVA - ECO</t>
  </si>
  <si>
    <t>SUME CONTRACTATE RADIOLOGIE CONVENTIONALA</t>
  </si>
  <si>
    <t>SPITALUL JUD. DE URGENTA DTS - RADIOLOGIE</t>
  </si>
  <si>
    <t>SPITALUL GENERAL CF - RADIOLOGIE</t>
  </si>
  <si>
    <t>CREDIT ANGAJAMENT APROBAT AN 2016</t>
  </si>
  <si>
    <t>CREDIT ANGAJAMENT ANGAJAT IAN.-IULIE 2016</t>
  </si>
  <si>
    <t>RAMAS DE CONTRACTAT AUG. - NOV. 2016</t>
  </si>
  <si>
    <t>IULIE 2016</t>
  </si>
  <si>
    <t>PROCENT</t>
  </si>
  <si>
    <t>ANATOMIE PATOLOGICA</t>
  </si>
  <si>
    <t>TOTAL LABORATOARE ANALIZE</t>
  </si>
  <si>
    <t>RADIOLOGIE CONVENTIONALA</t>
  </si>
  <si>
    <t>RMN</t>
  </si>
  <si>
    <t>ECO MF</t>
  </si>
  <si>
    <t>ECO CLINICE</t>
  </si>
  <si>
    <t>TOTAL RADIOLOGIE - IMAGISTICA</t>
  </si>
  <si>
    <t>TOTAL GENERAL</t>
  </si>
  <si>
    <t>Presedinte-Director General</t>
  </si>
  <si>
    <t xml:space="preserve">Director  Economic                                             </t>
  </si>
  <si>
    <t>Director Relatii Contractuale</t>
  </si>
  <si>
    <t>Sef Serviciu CDF,</t>
  </si>
  <si>
    <t>Ec. Ion Mitu</t>
  </si>
  <si>
    <t xml:space="preserve">Ec. Maria Vladu                            </t>
  </si>
  <si>
    <t>Jr. Draghici Sorin Cristinel</t>
  </si>
  <si>
    <t>Ec. Drina Albu</t>
  </si>
  <si>
    <t>Intocmit</t>
  </si>
  <si>
    <t>EC. Albei Alina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</si>
</sst>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lei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#,##0.0000"/>
    <numFmt numFmtId="179" formatCode="0.000"/>
    <numFmt numFmtId="180" formatCode="#,##0.000000000"/>
    <numFmt numFmtId="181" formatCode="#,##0.000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1"/>
      <color indexed="10"/>
      <name val="Arial"/>
      <family val="0"/>
    </font>
    <font>
      <b/>
      <sz val="11"/>
      <color indexed="16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0"/>
    </font>
    <font>
      <b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9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3" fillId="0" borderId="0" xfId="0" applyNumberFormat="1" applyFont="1" applyBorder="1" applyAlignment="1">
      <alignment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4" fontId="3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4" fontId="7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/>
    </xf>
    <xf numFmtId="4" fontId="4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 horizontal="right" indent="1"/>
    </xf>
    <xf numFmtId="4" fontId="4" fillId="0" borderId="13" xfId="0" applyNumberFormat="1" applyFont="1" applyBorder="1" applyAlignment="1">
      <alignment horizontal="right" indent="1"/>
    </xf>
    <xf numFmtId="4" fontId="4" fillId="0" borderId="14" xfId="0" applyNumberFormat="1" applyFont="1" applyBorder="1" applyAlignment="1">
      <alignment horizontal="right" indent="1"/>
    </xf>
    <xf numFmtId="4" fontId="4" fillId="0" borderId="6" xfId="0" applyNumberFormat="1" applyFont="1" applyBorder="1" applyAlignment="1">
      <alignment horizontal="right" indent="1"/>
    </xf>
    <xf numFmtId="4" fontId="3" fillId="0" borderId="6" xfId="0" applyNumberFormat="1" applyFont="1" applyFill="1" applyBorder="1" applyAlignment="1">
      <alignment/>
    </xf>
    <xf numFmtId="4" fontId="3" fillId="0" borderId="6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 horizontal="right" indent="1"/>
    </xf>
    <xf numFmtId="4" fontId="4" fillId="0" borderId="17" xfId="0" applyNumberFormat="1" applyFont="1" applyBorder="1" applyAlignment="1">
      <alignment horizontal="right" indent="1"/>
    </xf>
    <xf numFmtId="49" fontId="3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 horizontal="right" indent="1"/>
    </xf>
    <xf numFmtId="4" fontId="4" fillId="0" borderId="20" xfId="0" applyNumberFormat="1" applyFont="1" applyBorder="1" applyAlignment="1">
      <alignment horizontal="right" indent="1"/>
    </xf>
    <xf numFmtId="4" fontId="4" fillId="0" borderId="21" xfId="0" applyNumberFormat="1" applyFont="1" applyBorder="1" applyAlignment="1">
      <alignment horizontal="right" indent="1"/>
    </xf>
    <xf numFmtId="4" fontId="4" fillId="0" borderId="22" xfId="0" applyNumberFormat="1" applyFont="1" applyBorder="1" applyAlignment="1">
      <alignment horizontal="right" indent="1"/>
    </xf>
    <xf numFmtId="4" fontId="4" fillId="0" borderId="23" xfId="0" applyNumberFormat="1" applyFont="1" applyBorder="1" applyAlignment="1">
      <alignment horizontal="right" indent="1"/>
    </xf>
    <xf numFmtId="49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 horizontal="right" indent="1"/>
    </xf>
    <xf numFmtId="4" fontId="3" fillId="0" borderId="6" xfId="0" applyNumberFormat="1" applyFont="1" applyBorder="1" applyAlignment="1">
      <alignment horizontal="right" indent="1"/>
    </xf>
    <xf numFmtId="49" fontId="3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 horizontal="right" indent="1"/>
    </xf>
    <xf numFmtId="4" fontId="3" fillId="0" borderId="0" xfId="0" applyNumberFormat="1" applyFont="1" applyBorder="1" applyAlignment="1">
      <alignment horizontal="right" indent="1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 indent="1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/>
    </xf>
    <xf numFmtId="9" fontId="3" fillId="0" borderId="6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indent="1"/>
    </xf>
    <xf numFmtId="4" fontId="3" fillId="0" borderId="0" xfId="0" applyNumberFormat="1" applyFont="1" applyBorder="1" applyAlignment="1">
      <alignment/>
    </xf>
    <xf numFmtId="0" fontId="3" fillId="0" borderId="6" xfId="0" applyFont="1" applyFill="1" applyBorder="1" applyAlignment="1">
      <alignment horizontal="left"/>
    </xf>
    <xf numFmtId="172" fontId="3" fillId="0" borderId="6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indent="1"/>
    </xf>
    <xf numFmtId="0" fontId="3" fillId="0" borderId="0" xfId="0" applyFont="1" applyFill="1" applyBorder="1" applyAlignment="1">
      <alignment/>
    </xf>
    <xf numFmtId="4" fontId="8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right" indent="1"/>
    </xf>
    <xf numFmtId="9" fontId="3" fillId="0" borderId="0" xfId="0" applyNumberFormat="1" applyFont="1" applyBorder="1" applyAlignment="1">
      <alignment/>
    </xf>
    <xf numFmtId="0" fontId="3" fillId="0" borderId="26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4" fontId="4" fillId="0" borderId="28" xfId="0" applyNumberFormat="1" applyFont="1" applyBorder="1" applyAlignment="1">
      <alignment horizontal="right" indent="1"/>
    </xf>
    <xf numFmtId="4" fontId="4" fillId="0" borderId="29" xfId="0" applyNumberFormat="1" applyFont="1" applyBorder="1" applyAlignment="1">
      <alignment horizontal="right" indent="1"/>
    </xf>
    <xf numFmtId="4" fontId="4" fillId="0" borderId="30" xfId="0" applyNumberFormat="1" applyFont="1" applyBorder="1" applyAlignment="1">
      <alignment horizontal="right" indent="1"/>
    </xf>
    <xf numFmtId="4" fontId="3" fillId="0" borderId="31" xfId="0" applyNumberFormat="1" applyFont="1" applyBorder="1" applyAlignment="1">
      <alignment horizontal="right" indent="1"/>
    </xf>
    <xf numFmtId="4" fontId="3" fillId="0" borderId="3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3" fillId="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4" fontId="4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/>
    </xf>
    <xf numFmtId="0" fontId="3" fillId="0" borderId="6" xfId="0" applyFont="1" applyBorder="1" applyAlignment="1">
      <alignment wrapText="1"/>
    </xf>
    <xf numFmtId="4" fontId="3" fillId="0" borderId="6" xfId="0" applyNumberFormat="1" applyFont="1" applyBorder="1" applyAlignment="1">
      <alignment horizontal="center" wrapText="1"/>
    </xf>
    <xf numFmtId="0" fontId="10" fillId="0" borderId="6" xfId="0" applyFont="1" applyBorder="1" applyAlignment="1">
      <alignment/>
    </xf>
    <xf numFmtId="4" fontId="3" fillId="0" borderId="0" xfId="0" applyNumberFormat="1" applyFont="1" applyBorder="1" applyAlignment="1">
      <alignment horizontal="right" vertical="center"/>
    </xf>
    <xf numFmtId="9" fontId="4" fillId="0" borderId="6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2" fontId="4" fillId="0" borderId="6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177" fontId="3" fillId="0" borderId="6" xfId="0" applyNumberFormat="1" applyFont="1" applyBorder="1" applyAlignment="1">
      <alignment horizontal="right"/>
    </xf>
    <xf numFmtId="177" fontId="3" fillId="0" borderId="6" xfId="0" applyNumberFormat="1" applyFont="1" applyBorder="1" applyAlignment="1">
      <alignment/>
    </xf>
    <xf numFmtId="177" fontId="4" fillId="0" borderId="6" xfId="0" applyNumberFormat="1" applyFont="1" applyBorder="1" applyAlignment="1">
      <alignment horizontal="center"/>
    </xf>
    <xf numFmtId="177" fontId="4" fillId="0" borderId="6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9" fontId="3" fillId="0" borderId="5" xfId="0" applyNumberFormat="1" applyFont="1" applyBorder="1" applyAlignment="1">
      <alignment/>
    </xf>
    <xf numFmtId="4" fontId="3" fillId="0" borderId="6" xfId="0" applyNumberFormat="1" applyFont="1" applyFill="1" applyBorder="1" applyAlignment="1">
      <alignment horizontal="right"/>
    </xf>
    <xf numFmtId="4" fontId="12" fillId="0" borderId="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9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left"/>
    </xf>
    <xf numFmtId="181" fontId="4" fillId="0" borderId="0" xfId="0" applyNumberFormat="1" applyFont="1" applyAlignment="1">
      <alignment/>
    </xf>
    <xf numFmtId="49" fontId="3" fillId="0" borderId="6" xfId="0" applyNumberFormat="1" applyFont="1" applyBorder="1" applyAlignment="1">
      <alignment wrapText="1"/>
    </xf>
    <xf numFmtId="2" fontId="3" fillId="0" borderId="6" xfId="0" applyNumberFormat="1" applyFont="1" applyBorder="1" applyAlignment="1">
      <alignment/>
    </xf>
    <xf numFmtId="179" fontId="3" fillId="0" borderId="6" xfId="0" applyNumberFormat="1" applyFont="1" applyBorder="1" applyAlignment="1">
      <alignment horizontal="right"/>
    </xf>
    <xf numFmtId="179" fontId="3" fillId="0" borderId="6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right"/>
    </xf>
    <xf numFmtId="0" fontId="3" fillId="0" borderId="14" xfId="0" applyFont="1" applyBorder="1" applyAlignment="1">
      <alignment/>
    </xf>
    <xf numFmtId="9" fontId="3" fillId="0" borderId="34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left" wrapText="1"/>
    </xf>
    <xf numFmtId="2" fontId="4" fillId="0" borderId="34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wrapText="1"/>
    </xf>
    <xf numFmtId="2" fontId="4" fillId="0" borderId="6" xfId="0" applyNumberFormat="1" applyFont="1" applyBorder="1" applyAlignment="1">
      <alignment/>
    </xf>
    <xf numFmtId="2" fontId="4" fillId="0" borderId="5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6"/>
  <sheetViews>
    <sheetView tabSelected="1" zoomScale="75" zoomScaleNormal="75" workbookViewId="0" topLeftCell="A1">
      <selection activeCell="K17" sqref="K17"/>
    </sheetView>
  </sheetViews>
  <sheetFormatPr defaultColWidth="9.140625" defaultRowHeight="12.75"/>
  <cols>
    <col min="1" max="1" width="46.8515625" style="2" customWidth="1"/>
    <col min="2" max="2" width="16.140625" style="2" customWidth="1"/>
    <col min="3" max="3" width="19.421875" style="2" customWidth="1"/>
    <col min="4" max="4" width="15.28125" style="2" customWidth="1"/>
    <col min="5" max="5" width="21.8515625" style="2" customWidth="1"/>
    <col min="6" max="6" width="23.00390625" style="2" customWidth="1"/>
    <col min="7" max="7" width="20.00390625" style="2" customWidth="1"/>
    <col min="8" max="8" width="19.28125" style="2" customWidth="1"/>
    <col min="9" max="9" width="15.28125" style="6" customWidth="1"/>
    <col min="10" max="10" width="14.7109375" style="2" customWidth="1"/>
    <col min="11" max="11" width="15.7109375" style="6" customWidth="1"/>
    <col min="12" max="12" width="13.140625" style="6" bestFit="1" customWidth="1"/>
    <col min="13" max="13" width="14.28125" style="6" bestFit="1" customWidth="1"/>
    <col min="14" max="14" width="13.28125" style="6" bestFit="1" customWidth="1"/>
    <col min="15" max="15" width="12.28125" style="6" bestFit="1" customWidth="1"/>
    <col min="16" max="16" width="12.8515625" style="6" customWidth="1"/>
    <col min="17" max="19" width="11.57421875" style="6" bestFit="1" customWidth="1"/>
    <col min="20" max="20" width="13.28125" style="6" bestFit="1" customWidth="1"/>
    <col min="21" max="21" width="13.140625" style="6" bestFit="1" customWidth="1"/>
    <col min="22" max="22" width="12.8515625" style="6" bestFit="1" customWidth="1"/>
    <col min="23" max="23" width="13.28125" style="6" bestFit="1" customWidth="1"/>
    <col min="24" max="24" width="14.421875" style="2" bestFit="1" customWidth="1"/>
    <col min="25" max="16384" width="9.140625" style="2" customWidth="1"/>
  </cols>
  <sheetData>
    <row r="2" spans="1:8" ht="15">
      <c r="A2" s="1" t="s">
        <v>0</v>
      </c>
      <c r="E2" s="1"/>
      <c r="F2" s="3" t="s">
        <v>1</v>
      </c>
      <c r="G2" s="4">
        <v>0.55</v>
      </c>
      <c r="H2" s="5">
        <f>B129</f>
        <v>1057730.8554999998</v>
      </c>
    </row>
    <row r="3" spans="5:23" ht="18.75" customHeight="1">
      <c r="E3" s="7"/>
      <c r="F3" s="8" t="s">
        <v>2</v>
      </c>
      <c r="G3" s="4">
        <v>0.45</v>
      </c>
      <c r="H3" s="5">
        <f>B134</f>
        <v>865416.1544999998</v>
      </c>
      <c r="J3" s="6"/>
      <c r="R3" s="2"/>
      <c r="S3" s="2"/>
      <c r="T3" s="2"/>
      <c r="U3" s="2"/>
      <c r="V3" s="2"/>
      <c r="W3" s="2"/>
    </row>
    <row r="4" spans="4:23" ht="15">
      <c r="D4" s="6"/>
      <c r="E4" s="9"/>
      <c r="F4" s="10"/>
      <c r="G4" s="11"/>
      <c r="H4" s="11">
        <f>SUM(H2:H3)</f>
        <v>1923147.0099999998</v>
      </c>
      <c r="I4" s="12"/>
      <c r="J4" s="6"/>
      <c r="R4" s="2"/>
      <c r="S4" s="2"/>
      <c r="T4" s="2"/>
      <c r="U4" s="2"/>
      <c r="V4" s="2"/>
      <c r="W4" s="2"/>
    </row>
    <row r="5" spans="5:23" ht="16.5" customHeight="1">
      <c r="E5" s="9"/>
      <c r="F5" s="10"/>
      <c r="G5" s="13"/>
      <c r="H5" s="14"/>
      <c r="I5" s="14"/>
      <c r="J5" s="6"/>
      <c r="R5" s="2"/>
      <c r="S5" s="2"/>
      <c r="T5" s="2"/>
      <c r="U5" s="2"/>
      <c r="V5" s="2"/>
      <c r="W5" s="2"/>
    </row>
    <row r="6" spans="1:11" ht="51" customHeight="1">
      <c r="A6" s="15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7"/>
    </row>
    <row r="7" spans="1:9" ht="15">
      <c r="A7" s="17"/>
      <c r="B7" s="18"/>
      <c r="C7" s="18"/>
      <c r="D7" s="18"/>
      <c r="E7" s="18"/>
      <c r="F7" s="18"/>
      <c r="G7" s="18"/>
      <c r="H7" s="5"/>
      <c r="I7" s="19"/>
    </row>
    <row r="8" spans="1:23" ht="15.75" thickBot="1">
      <c r="A8" s="20" t="s">
        <v>4</v>
      </c>
      <c r="B8" s="21"/>
      <c r="C8" s="21"/>
      <c r="D8" s="21"/>
      <c r="E8" s="21"/>
      <c r="F8" s="22"/>
      <c r="G8" s="23"/>
      <c r="H8" s="24" t="s">
        <v>5</v>
      </c>
      <c r="I8" s="25">
        <f>B127</f>
        <v>1019267.9152999999</v>
      </c>
      <c r="J8" s="26"/>
      <c r="V8" s="2"/>
      <c r="W8" s="2"/>
    </row>
    <row r="9" spans="1:23" ht="15.75" customHeight="1" thickBot="1">
      <c r="A9" s="27" t="s">
        <v>1</v>
      </c>
      <c r="B9" s="28" t="s">
        <v>6</v>
      </c>
      <c r="C9" s="29" t="s">
        <v>7</v>
      </c>
      <c r="D9" s="30"/>
      <c r="E9" s="31" t="s">
        <v>8</v>
      </c>
      <c r="F9" s="32"/>
      <c r="G9" s="32"/>
      <c r="H9" s="32"/>
      <c r="I9" s="33" t="s">
        <v>9</v>
      </c>
      <c r="J9" s="34"/>
      <c r="K9" s="34"/>
      <c r="W9" s="2"/>
    </row>
    <row r="10" spans="1:23" ht="19.5" customHeight="1" thickBot="1">
      <c r="A10" s="35"/>
      <c r="B10" s="36"/>
      <c r="C10" s="37">
        <v>0.5</v>
      </c>
      <c r="D10" s="38">
        <v>0.5</v>
      </c>
      <c r="E10" s="39" t="s">
        <v>6</v>
      </c>
      <c r="F10" s="39" t="s">
        <v>10</v>
      </c>
      <c r="G10" s="40" t="s">
        <v>11</v>
      </c>
      <c r="H10" s="41" t="s">
        <v>12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">
      <c r="A11" s="42" t="s">
        <v>13</v>
      </c>
      <c r="B11" s="43">
        <v>1334.26</v>
      </c>
      <c r="C11" s="44">
        <v>137</v>
      </c>
      <c r="D11" s="45">
        <v>950</v>
      </c>
      <c r="E11" s="46">
        <f aca="true" t="shared" si="0" ref="E11:G18">+B11*B$20</f>
        <v>115930.04556055847</v>
      </c>
      <c r="F11" s="46">
        <f t="shared" si="0"/>
        <v>36554.896438769625</v>
      </c>
      <c r="G11" s="46">
        <f t="shared" si="0"/>
        <v>55458.44899971362</v>
      </c>
      <c r="H11" s="47">
        <f aca="true" t="shared" si="1" ref="H11:H19">SUM(E11:G11)</f>
        <v>207943.3909990417</v>
      </c>
      <c r="I11" s="48"/>
      <c r="L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">
      <c r="A12" s="49" t="s">
        <v>14</v>
      </c>
      <c r="B12" s="50">
        <v>1121.92</v>
      </c>
      <c r="C12" s="46">
        <v>115</v>
      </c>
      <c r="D12" s="51">
        <v>435</v>
      </c>
      <c r="E12" s="46">
        <f t="shared" si="0"/>
        <v>97480.42863857253</v>
      </c>
      <c r="F12" s="46">
        <f t="shared" si="0"/>
        <v>30684.76708363874</v>
      </c>
      <c r="G12" s="46">
        <f t="shared" si="0"/>
        <v>25394.131910395186</v>
      </c>
      <c r="H12" s="47">
        <f t="shared" si="1"/>
        <v>153559.32763260647</v>
      </c>
      <c r="I12" s="48"/>
      <c r="L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">
      <c r="A13" s="49" t="s">
        <v>15</v>
      </c>
      <c r="B13" s="50">
        <v>859.75</v>
      </c>
      <c r="C13" s="46">
        <v>124</v>
      </c>
      <c r="D13" s="51">
        <v>440</v>
      </c>
      <c r="E13" s="46">
        <f t="shared" si="0"/>
        <v>74701.22515153729</v>
      </c>
      <c r="F13" s="46">
        <f t="shared" si="0"/>
        <v>33086.183638010465</v>
      </c>
      <c r="G13" s="46">
        <f t="shared" si="0"/>
        <v>25686.01848407789</v>
      </c>
      <c r="H13" s="47">
        <f t="shared" si="1"/>
        <v>133473.42727362565</v>
      </c>
      <c r="I13" s="48"/>
      <c r="L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">
      <c r="A14" s="49" t="s">
        <v>16</v>
      </c>
      <c r="B14" s="50">
        <v>542.36</v>
      </c>
      <c r="C14" s="46">
        <v>126</v>
      </c>
      <c r="D14" s="51">
        <v>640</v>
      </c>
      <c r="E14" s="46">
        <f t="shared" si="0"/>
        <v>47124.11337387353</v>
      </c>
      <c r="F14" s="46">
        <f t="shared" si="0"/>
        <v>33619.83176120419</v>
      </c>
      <c r="G14" s="46">
        <f t="shared" si="0"/>
        <v>37361.48143138602</v>
      </c>
      <c r="H14" s="47">
        <f t="shared" si="1"/>
        <v>118105.42656646375</v>
      </c>
      <c r="I14" s="48"/>
      <c r="L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">
      <c r="A15" s="49" t="s">
        <v>17</v>
      </c>
      <c r="B15" s="50">
        <v>571.3</v>
      </c>
      <c r="C15" s="46">
        <v>126</v>
      </c>
      <c r="D15" s="51">
        <v>568</v>
      </c>
      <c r="E15" s="46">
        <f t="shared" si="0"/>
        <v>49638.627425499566</v>
      </c>
      <c r="F15" s="46">
        <f t="shared" si="0"/>
        <v>33619.83176120419</v>
      </c>
      <c r="G15" s="46">
        <f t="shared" si="0"/>
        <v>33158.31477035509</v>
      </c>
      <c r="H15" s="47">
        <f t="shared" si="1"/>
        <v>116416.77395705885</v>
      </c>
      <c r="I15" s="48"/>
      <c r="L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">
      <c r="A16" s="49" t="s">
        <v>18</v>
      </c>
      <c r="B16" s="50">
        <v>413.3</v>
      </c>
      <c r="C16" s="46">
        <v>96</v>
      </c>
      <c r="D16" s="51">
        <v>440</v>
      </c>
      <c r="E16" s="46">
        <f t="shared" si="0"/>
        <v>35910.45810425166</v>
      </c>
      <c r="F16" s="46">
        <f t="shared" si="0"/>
        <v>25615.109913298424</v>
      </c>
      <c r="G16" s="46">
        <f t="shared" si="0"/>
        <v>25686.01848407789</v>
      </c>
      <c r="H16" s="47">
        <f t="shared" si="1"/>
        <v>87211.58650162797</v>
      </c>
      <c r="I16" s="48"/>
      <c r="L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">
      <c r="A17" s="52" t="s">
        <v>19</v>
      </c>
      <c r="B17" s="53">
        <v>671.52</v>
      </c>
      <c r="C17" s="54">
        <v>155</v>
      </c>
      <c r="D17" s="55">
        <v>600</v>
      </c>
      <c r="E17" s="46">
        <f t="shared" si="0"/>
        <v>58346.457358255684</v>
      </c>
      <c r="F17" s="46">
        <f t="shared" si="0"/>
        <v>41357.72954751308</v>
      </c>
      <c r="G17" s="46">
        <f t="shared" si="0"/>
        <v>35026.388841924396</v>
      </c>
      <c r="H17" s="47">
        <f t="shared" si="1"/>
        <v>134730.57574769316</v>
      </c>
      <c r="I17" s="48"/>
      <c r="L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">
      <c r="A18" s="52" t="s">
        <v>20</v>
      </c>
      <c r="B18" s="53">
        <v>351.06</v>
      </c>
      <c r="C18" s="56">
        <v>76</v>
      </c>
      <c r="D18" s="57">
        <v>292</v>
      </c>
      <c r="E18" s="46">
        <f t="shared" si="0"/>
        <v>30502.602037451215</v>
      </c>
      <c r="F18" s="46">
        <f t="shared" si="0"/>
        <v>20278.628681361253</v>
      </c>
      <c r="G18" s="46">
        <f t="shared" si="0"/>
        <v>17046.17590306987</v>
      </c>
      <c r="H18" s="47">
        <f t="shared" si="1"/>
        <v>67827.40662188234</v>
      </c>
      <c r="I18" s="48"/>
      <c r="L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.75" thickBot="1">
      <c r="A19" s="58" t="s">
        <v>21</v>
      </c>
      <c r="B19" s="59">
        <f aca="true" t="shared" si="2" ref="B19:G19">SUM(B11:B18)</f>
        <v>5865.47</v>
      </c>
      <c r="C19" s="59">
        <f t="shared" si="2"/>
        <v>955</v>
      </c>
      <c r="D19" s="59">
        <f t="shared" si="2"/>
        <v>4365</v>
      </c>
      <c r="E19" s="59">
        <f t="shared" si="2"/>
        <v>509633.95764999994</v>
      </c>
      <c r="F19" s="60">
        <f t="shared" si="2"/>
        <v>254816.978825</v>
      </c>
      <c r="G19" s="60">
        <f t="shared" si="2"/>
        <v>254816.97882499997</v>
      </c>
      <c r="H19" s="47">
        <f t="shared" si="1"/>
        <v>1019267.9152999999</v>
      </c>
      <c r="I19" s="48"/>
      <c r="K19" s="2"/>
      <c r="L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">
      <c r="A20" s="61" t="s">
        <v>22</v>
      </c>
      <c r="B20" s="62">
        <f>+F22/B19</f>
        <v>86.88714760283489</v>
      </c>
      <c r="C20" s="62">
        <f>H24/C19</f>
        <v>266.8240615968586</v>
      </c>
      <c r="D20" s="62">
        <f>H25/D19</f>
        <v>58.377314736540654</v>
      </c>
      <c r="E20" s="63"/>
      <c r="F20" s="63"/>
      <c r="G20" s="63"/>
      <c r="H20" s="63"/>
      <c r="I20" s="64"/>
      <c r="J20" s="64"/>
      <c r="K20" s="6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4" ht="15">
      <c r="A21" s="61"/>
      <c r="B21" s="63"/>
      <c r="C21" s="63"/>
      <c r="D21" s="63"/>
      <c r="E21" s="63"/>
      <c r="F21" s="63"/>
      <c r="G21" s="63"/>
      <c r="H21" s="63"/>
      <c r="I21" s="63"/>
      <c r="J21" s="63"/>
      <c r="K21" s="66"/>
      <c r="L21" s="67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</row>
    <row r="22" spans="1:24" ht="15">
      <c r="A22" s="68"/>
      <c r="B22" s="68"/>
      <c r="C22" s="69" t="s">
        <v>23</v>
      </c>
      <c r="D22" s="70"/>
      <c r="E22" s="71">
        <v>0.5</v>
      </c>
      <c r="F22" s="48">
        <f>I8*E22</f>
        <v>509633.95764999994</v>
      </c>
      <c r="G22" s="70"/>
      <c r="H22" s="70"/>
      <c r="I22" s="5"/>
      <c r="J22" s="72"/>
      <c r="K22" s="73"/>
      <c r="L22" s="73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</row>
    <row r="23" spans="1:24" ht="15">
      <c r="A23" s="68"/>
      <c r="B23" s="68"/>
      <c r="C23" s="74" t="s">
        <v>24</v>
      </c>
      <c r="D23" s="70"/>
      <c r="E23" s="71">
        <v>0.5</v>
      </c>
      <c r="F23" s="48">
        <f>E23*I8</f>
        <v>509633.95764999994</v>
      </c>
      <c r="G23" s="75" t="s">
        <v>25</v>
      </c>
      <c r="H23" s="70"/>
      <c r="I23" s="5"/>
      <c r="J23" s="76"/>
      <c r="K23" s="73"/>
      <c r="L23" s="73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</row>
    <row r="24" spans="1:24" ht="15">
      <c r="A24" s="68"/>
      <c r="B24" s="77"/>
      <c r="C24" s="70"/>
      <c r="D24" s="70"/>
      <c r="E24" s="71"/>
      <c r="F24" s="48"/>
      <c r="G24" s="71">
        <v>0.5</v>
      </c>
      <c r="H24" s="48">
        <f>F23*G24</f>
        <v>254816.97882499997</v>
      </c>
      <c r="I24" s="5"/>
      <c r="J24" s="76"/>
      <c r="K24" s="78"/>
      <c r="L24" s="73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</row>
    <row r="25" spans="1:24" ht="15">
      <c r="A25" s="68"/>
      <c r="B25" s="77"/>
      <c r="C25" s="70"/>
      <c r="D25" s="70"/>
      <c r="E25" s="70"/>
      <c r="F25" s="48"/>
      <c r="G25" s="71">
        <v>0.5</v>
      </c>
      <c r="H25" s="48">
        <f>F23*G25</f>
        <v>254816.97882499997</v>
      </c>
      <c r="I25" s="5"/>
      <c r="J25" s="76"/>
      <c r="K25" s="73"/>
      <c r="L25" s="73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</row>
    <row r="26" spans="1:24" ht="18" customHeight="1">
      <c r="A26" s="68"/>
      <c r="B26" s="77"/>
      <c r="C26" s="70"/>
      <c r="D26" s="70" t="s">
        <v>12</v>
      </c>
      <c r="E26" s="71">
        <f>SUM(E22:E23)</f>
        <v>1</v>
      </c>
      <c r="F26" s="48">
        <f>SUM(F22:F23)</f>
        <v>1019267.9152999999</v>
      </c>
      <c r="G26" s="71"/>
      <c r="H26" s="70"/>
      <c r="I26" s="5"/>
      <c r="J26" s="79"/>
      <c r="K26" s="73"/>
      <c r="L26" s="73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</row>
    <row r="27" spans="1:24" ht="18" customHeight="1">
      <c r="A27" s="68"/>
      <c r="B27" s="77"/>
      <c r="C27" s="68"/>
      <c r="D27" s="68"/>
      <c r="E27" s="80"/>
      <c r="F27" s="5"/>
      <c r="G27" s="80"/>
      <c r="H27" s="68"/>
      <c r="I27" s="5"/>
      <c r="J27" s="79"/>
      <c r="K27" s="73"/>
      <c r="L27" s="73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</row>
    <row r="28" spans="1:23" ht="15.75" thickBot="1">
      <c r="A28" s="81" t="s">
        <v>26</v>
      </c>
      <c r="B28" s="82"/>
      <c r="C28" s="82"/>
      <c r="D28" s="82"/>
      <c r="E28" s="21"/>
      <c r="F28" s="22"/>
      <c r="G28" s="23"/>
      <c r="H28" s="24" t="s">
        <v>5</v>
      </c>
      <c r="I28" s="25">
        <f>B128</f>
        <v>38462.9402</v>
      </c>
      <c r="J28" s="26"/>
      <c r="V28" s="2"/>
      <c r="W28" s="2"/>
    </row>
    <row r="29" spans="1:23" ht="15.75" customHeight="1" thickBot="1">
      <c r="A29" s="27" t="s">
        <v>1</v>
      </c>
      <c r="B29" s="28" t="s">
        <v>6</v>
      </c>
      <c r="C29" s="29" t="s">
        <v>7</v>
      </c>
      <c r="D29" s="30"/>
      <c r="E29" s="31" t="s">
        <v>8</v>
      </c>
      <c r="F29" s="32"/>
      <c r="G29" s="32"/>
      <c r="H29" s="32"/>
      <c r="I29" s="83" t="s">
        <v>9</v>
      </c>
      <c r="J29" s="34"/>
      <c r="K29" s="34"/>
      <c r="W29" s="2"/>
    </row>
    <row r="30" spans="1:23" ht="19.5" customHeight="1" thickBot="1">
      <c r="A30" s="35"/>
      <c r="B30" s="36"/>
      <c r="C30" s="37">
        <v>0.5</v>
      </c>
      <c r="D30" s="38">
        <v>0.5</v>
      </c>
      <c r="E30" s="39" t="s">
        <v>6</v>
      </c>
      <c r="F30" s="39" t="s">
        <v>10</v>
      </c>
      <c r="G30" s="40" t="s">
        <v>11</v>
      </c>
      <c r="H30" s="41" t="s">
        <v>12</v>
      </c>
      <c r="I30" s="8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">
      <c r="A31" s="42" t="s">
        <v>27</v>
      </c>
      <c r="B31" s="43">
        <v>49</v>
      </c>
      <c r="C31" s="44"/>
      <c r="D31" s="45"/>
      <c r="E31" s="46">
        <f>B31*B35</f>
        <v>6366.745725964462</v>
      </c>
      <c r="F31" s="46"/>
      <c r="G31" s="46"/>
      <c r="H31" s="85">
        <f>E31+F31+G31</f>
        <v>6366.745725964462</v>
      </c>
      <c r="I31" s="4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">
      <c r="A32" s="86" t="s">
        <v>28</v>
      </c>
      <c r="B32" s="87">
        <v>74</v>
      </c>
      <c r="C32" s="88"/>
      <c r="D32" s="89"/>
      <c r="E32" s="46">
        <f>B32*B35</f>
        <v>9615.085382068779</v>
      </c>
      <c r="F32" s="46"/>
      <c r="G32" s="46"/>
      <c r="H32" s="85">
        <f>E32+F32+G32</f>
        <v>9615.085382068779</v>
      </c>
      <c r="I32" s="4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">
      <c r="A33" s="86" t="s">
        <v>29</v>
      </c>
      <c r="B33" s="87">
        <v>173.02</v>
      </c>
      <c r="C33" s="88"/>
      <c r="D33" s="89"/>
      <c r="E33" s="46">
        <f>B33*B35</f>
        <v>22481.10909196676</v>
      </c>
      <c r="F33" s="46"/>
      <c r="G33" s="46"/>
      <c r="H33" s="85">
        <f>E33+F33+G33</f>
        <v>22481.10909196676</v>
      </c>
      <c r="I33" s="4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75" thickBot="1">
      <c r="A34" s="58" t="s">
        <v>21</v>
      </c>
      <c r="B34" s="59">
        <f>SUM(B31:B33)</f>
        <v>296.02</v>
      </c>
      <c r="C34" s="90">
        <f>SUM(C31:C31)</f>
        <v>0</v>
      </c>
      <c r="D34" s="91"/>
      <c r="E34" s="60">
        <f>SUM(E31:E33)</f>
        <v>38462.9402</v>
      </c>
      <c r="F34" s="60">
        <f>SUM(F31)</f>
        <v>0</v>
      </c>
      <c r="G34" s="60"/>
      <c r="H34" s="85">
        <f>SUM(H31:H33)</f>
        <v>38462.9402</v>
      </c>
      <c r="I34" s="4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">
      <c r="A35" s="61" t="s">
        <v>22</v>
      </c>
      <c r="B35" s="62">
        <f>I28/B34</f>
        <v>129.9335862441727</v>
      </c>
      <c r="C35" s="62"/>
      <c r="D35" s="62"/>
      <c r="E35" s="63"/>
      <c r="F35" s="63"/>
      <c r="G35" s="63"/>
      <c r="H35" s="63"/>
      <c r="I35" s="64"/>
      <c r="J35" s="64"/>
      <c r="K35" s="6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">
      <c r="A36" s="61"/>
      <c r="B36" s="62"/>
      <c r="C36" s="62"/>
      <c r="D36" s="62"/>
      <c r="E36" s="62"/>
      <c r="F36" s="63"/>
      <c r="G36" s="63"/>
      <c r="H36" s="63"/>
      <c r="I36" s="63"/>
      <c r="J36" s="63"/>
      <c r="K36" s="64"/>
      <c r="L36" s="64"/>
      <c r="M36" s="64"/>
      <c r="N36" s="64"/>
      <c r="O36" s="64"/>
      <c r="P36" s="64"/>
      <c r="Q36" s="64"/>
      <c r="R36" s="64"/>
      <c r="S36" s="64"/>
      <c r="T36" s="65"/>
      <c r="U36" s="2"/>
      <c r="V36" s="2"/>
      <c r="W36" s="2"/>
    </row>
    <row r="37" spans="1:24" ht="15">
      <c r="A37" s="61"/>
      <c r="B37" s="63"/>
      <c r="C37" s="63"/>
      <c r="D37" s="63"/>
      <c r="E37" s="63"/>
      <c r="F37" s="63"/>
      <c r="G37" s="63"/>
      <c r="H37" s="63"/>
      <c r="I37" s="63"/>
      <c r="J37" s="63"/>
      <c r="K37" s="66"/>
      <c r="L37" s="67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5"/>
    </row>
    <row r="38" spans="1:24" ht="15">
      <c r="A38" s="68"/>
      <c r="B38" s="68"/>
      <c r="C38" s="69" t="s">
        <v>23</v>
      </c>
      <c r="D38" s="70"/>
      <c r="E38" s="71">
        <v>0.5</v>
      </c>
      <c r="F38" s="48">
        <f>I28*E38</f>
        <v>19231.4701</v>
      </c>
      <c r="G38" s="70"/>
      <c r="H38" s="70"/>
      <c r="I38" s="5"/>
      <c r="J38" s="72"/>
      <c r="K38" s="73"/>
      <c r="L38" s="73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5"/>
    </row>
    <row r="39" spans="1:24" ht="15">
      <c r="A39" s="68"/>
      <c r="B39" s="68"/>
      <c r="C39" s="74" t="s">
        <v>24</v>
      </c>
      <c r="D39" s="70"/>
      <c r="E39" s="71">
        <v>0.5</v>
      </c>
      <c r="F39" s="48">
        <f>E39*I28</f>
        <v>19231.4701</v>
      </c>
      <c r="G39" s="75" t="s">
        <v>25</v>
      </c>
      <c r="H39" s="70"/>
      <c r="I39" s="5"/>
      <c r="J39" s="76"/>
      <c r="K39" s="73"/>
      <c r="L39" s="73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</row>
    <row r="40" spans="1:24" ht="15">
      <c r="A40" s="68"/>
      <c r="B40" s="77"/>
      <c r="C40" s="70"/>
      <c r="D40" s="70"/>
      <c r="E40" s="71"/>
      <c r="F40" s="48"/>
      <c r="G40" s="71">
        <v>0.5</v>
      </c>
      <c r="H40" s="48">
        <f>F39*G40</f>
        <v>9615.73505</v>
      </c>
      <c r="I40" s="5"/>
      <c r="J40" s="76"/>
      <c r="K40" s="78"/>
      <c r="L40" s="73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5"/>
    </row>
    <row r="41" spans="1:24" ht="15">
      <c r="A41" s="68"/>
      <c r="B41" s="77"/>
      <c r="C41" s="70"/>
      <c r="D41" s="70"/>
      <c r="E41" s="70"/>
      <c r="F41" s="48"/>
      <c r="G41" s="71">
        <v>0.5</v>
      </c>
      <c r="H41" s="48">
        <f>F39*G41</f>
        <v>9615.73505</v>
      </c>
      <c r="I41" s="5"/>
      <c r="J41" s="76"/>
      <c r="K41" s="73"/>
      <c r="L41" s="73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5"/>
    </row>
    <row r="42" spans="1:24" ht="18" customHeight="1">
      <c r="A42" s="68"/>
      <c r="B42" s="77"/>
      <c r="C42" s="70"/>
      <c r="D42" s="70" t="s">
        <v>12</v>
      </c>
      <c r="E42" s="71">
        <f>SUM(E38:E39)</f>
        <v>1</v>
      </c>
      <c r="F42" s="48">
        <f>SUM(F38:F39)</f>
        <v>38462.9402</v>
      </c>
      <c r="G42" s="71"/>
      <c r="H42" s="70"/>
      <c r="I42" s="5"/>
      <c r="J42" s="79"/>
      <c r="K42" s="73"/>
      <c r="L42" s="73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5"/>
    </row>
    <row r="43" spans="1:24" ht="18" customHeight="1">
      <c r="A43" s="68"/>
      <c r="B43" s="77"/>
      <c r="C43" s="68"/>
      <c r="D43" s="68"/>
      <c r="E43" s="80"/>
      <c r="F43" s="5"/>
      <c r="G43" s="80"/>
      <c r="H43" s="68"/>
      <c r="I43" s="5"/>
      <c r="J43" s="79"/>
      <c r="K43" s="73"/>
      <c r="L43" s="73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5"/>
    </row>
    <row r="44" spans="1:24" ht="18" customHeight="1">
      <c r="A44" s="68"/>
      <c r="B44" s="77"/>
      <c r="C44" s="68"/>
      <c r="D44" s="68"/>
      <c r="E44" s="80"/>
      <c r="F44" s="5"/>
      <c r="G44" s="80"/>
      <c r="H44" s="68"/>
      <c r="I44" s="5"/>
      <c r="J44" s="79"/>
      <c r="K44" s="73"/>
      <c r="L44" s="73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5"/>
    </row>
    <row r="45" spans="1:24" ht="18" customHeight="1">
      <c r="A45" s="68"/>
      <c r="B45" s="77"/>
      <c r="C45" s="68"/>
      <c r="D45" s="68"/>
      <c r="E45" s="80"/>
      <c r="F45" s="5"/>
      <c r="G45" s="80"/>
      <c r="H45" s="68"/>
      <c r="I45" s="5"/>
      <c r="J45" s="79"/>
      <c r="K45" s="73"/>
      <c r="L45" s="73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5"/>
    </row>
    <row r="46" spans="1:24" ht="12.75" customHeight="1">
      <c r="A46" s="92"/>
      <c r="B46" s="93"/>
      <c r="C46" s="93"/>
      <c r="D46" s="93"/>
      <c r="E46" s="94"/>
      <c r="F46" s="95"/>
      <c r="G46" s="5"/>
      <c r="H46" s="5"/>
      <c r="I46" s="96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5"/>
    </row>
    <row r="47" spans="1:24" ht="12.75" customHeight="1">
      <c r="A47" s="92"/>
      <c r="B47" s="93"/>
      <c r="C47" s="93"/>
      <c r="D47" s="93"/>
      <c r="E47" s="94"/>
      <c r="F47" s="95"/>
      <c r="G47" s="5"/>
      <c r="H47" s="5"/>
      <c r="I47" s="96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5"/>
    </row>
    <row r="48" spans="1:24" ht="12.75" customHeight="1">
      <c r="A48" s="92"/>
      <c r="B48" s="93"/>
      <c r="C48" s="93"/>
      <c r="D48" s="93"/>
      <c r="E48" s="94"/>
      <c r="F48" s="95"/>
      <c r="G48" s="5"/>
      <c r="H48" s="5"/>
      <c r="I48" s="96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5"/>
    </row>
    <row r="49" spans="1:24" ht="15">
      <c r="A49" s="97" t="s">
        <v>30</v>
      </c>
      <c r="B49" s="97"/>
      <c r="C49" s="98"/>
      <c r="D49" s="97"/>
      <c r="E49" s="99"/>
      <c r="F49" s="24" t="s">
        <v>5</v>
      </c>
      <c r="G49" s="7">
        <f>B131</f>
        <v>788490.2740999999</v>
      </c>
      <c r="H49" s="100"/>
      <c r="I49" s="101"/>
      <c r="J49" s="6"/>
      <c r="K49" s="102"/>
      <c r="L49" s="103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5"/>
    </row>
    <row r="50" spans="1:23" ht="15">
      <c r="A50" s="70"/>
      <c r="B50" s="70" t="s">
        <v>31</v>
      </c>
      <c r="C50" s="70" t="s">
        <v>31</v>
      </c>
      <c r="D50" s="104" t="s">
        <v>32</v>
      </c>
      <c r="E50" s="104"/>
      <c r="F50" s="104"/>
      <c r="G50" s="105"/>
      <c r="H50" s="106"/>
      <c r="I50" s="103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65"/>
      <c r="V50" s="2"/>
      <c r="W50" s="2"/>
    </row>
    <row r="51" spans="1:23" ht="15.75" customHeight="1">
      <c r="A51" s="69" t="s">
        <v>33</v>
      </c>
      <c r="B51" s="108" t="s">
        <v>34</v>
      </c>
      <c r="C51" s="70" t="s">
        <v>35</v>
      </c>
      <c r="D51" s="109"/>
      <c r="E51" s="110"/>
      <c r="F51" s="109"/>
      <c r="G51" s="111"/>
      <c r="H51" s="33"/>
      <c r="I51" s="112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5"/>
      <c r="W51" s="2"/>
    </row>
    <row r="52" spans="1:23" ht="15.75" customHeight="1">
      <c r="A52" s="69"/>
      <c r="B52" s="113">
        <v>0.9</v>
      </c>
      <c r="C52" s="113">
        <v>0.1</v>
      </c>
      <c r="D52" s="108" t="s">
        <v>34</v>
      </c>
      <c r="E52" s="70" t="s">
        <v>35</v>
      </c>
      <c r="F52" s="114" t="s">
        <v>12</v>
      </c>
      <c r="G52" s="33" t="s">
        <v>9</v>
      </c>
      <c r="H52" s="106"/>
      <c r="J52" s="115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5"/>
      <c r="V52" s="2"/>
      <c r="W52" s="2"/>
    </row>
    <row r="53" spans="1:23" ht="15.75" customHeight="1">
      <c r="A53" s="109" t="s">
        <v>36</v>
      </c>
      <c r="B53" s="116">
        <v>406</v>
      </c>
      <c r="C53" s="117">
        <v>30</v>
      </c>
      <c r="D53" s="118">
        <f>B56*B53</f>
        <v>379597.29401335964</v>
      </c>
      <c r="E53" s="119">
        <f>C56*C53</f>
        <v>78849.02741</v>
      </c>
      <c r="F53" s="48">
        <f>SUM(D53:E53)</f>
        <v>458446.3214233596</v>
      </c>
      <c r="G53" s="106"/>
      <c r="H53" s="33"/>
      <c r="J53" s="6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5"/>
      <c r="V53" s="2"/>
      <c r="W53" s="2"/>
    </row>
    <row r="54" spans="1:23" ht="15">
      <c r="A54" s="109" t="s">
        <v>37</v>
      </c>
      <c r="B54" s="116">
        <v>353</v>
      </c>
      <c r="C54" s="117">
        <v>0</v>
      </c>
      <c r="D54" s="118">
        <f>B56*B54</f>
        <v>330043.9526766403</v>
      </c>
      <c r="E54" s="119">
        <v>0</v>
      </c>
      <c r="F54" s="48">
        <f>SUM(D54:E54)</f>
        <v>330043.9526766403</v>
      </c>
      <c r="G54" s="106"/>
      <c r="H54" s="33"/>
      <c r="I54" s="2"/>
      <c r="J54" s="6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5"/>
      <c r="V54" s="2"/>
      <c r="W54" s="2"/>
    </row>
    <row r="55" spans="1:23" ht="15">
      <c r="A55" s="69" t="s">
        <v>38</v>
      </c>
      <c r="B55" s="120">
        <f>SUM(B53:B54)</f>
        <v>759</v>
      </c>
      <c r="C55" s="106">
        <f>SUM(C53:C54)</f>
        <v>30</v>
      </c>
      <c r="D55" s="48">
        <f>SUM(D53:D54)</f>
        <v>709641.2466899999</v>
      </c>
      <c r="E55" s="121">
        <f>SUM(E53:E54)</f>
        <v>78849.02741</v>
      </c>
      <c r="F55" s="48">
        <f>SUM(D55:E55)</f>
        <v>788490.2740999999</v>
      </c>
      <c r="G55" s="106"/>
      <c r="H55" s="106"/>
      <c r="I55" s="2"/>
      <c r="J55" s="6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5"/>
      <c r="V55" s="2"/>
      <c r="W55" s="2"/>
    </row>
    <row r="56" spans="1:23" ht="15">
      <c r="A56" s="122" t="s">
        <v>39</v>
      </c>
      <c r="B56" s="123">
        <f>E58/B55</f>
        <v>934.9687044664031</v>
      </c>
      <c r="C56" s="123">
        <f>E59/C55</f>
        <v>2628.3009136666665</v>
      </c>
      <c r="D56" s="124"/>
      <c r="E56" s="125"/>
      <c r="F56" s="126"/>
      <c r="G56" s="127"/>
      <c r="H56" s="128"/>
      <c r="I56" s="95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5"/>
      <c r="W56" s="2"/>
    </row>
    <row r="57" spans="1:24" ht="15">
      <c r="A57" s="92"/>
      <c r="B57" s="93"/>
      <c r="C57" s="93" t="s">
        <v>32</v>
      </c>
      <c r="D57" s="93"/>
      <c r="E57" s="94"/>
      <c r="F57" s="95"/>
      <c r="G57" s="66"/>
      <c r="H57" s="66"/>
      <c r="I57" s="129"/>
      <c r="J57" s="6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</row>
    <row r="58" spans="1:23" ht="15">
      <c r="A58" s="92"/>
      <c r="B58" s="130" t="s">
        <v>23</v>
      </c>
      <c r="C58" s="131"/>
      <c r="D58" s="71">
        <v>0.9</v>
      </c>
      <c r="E58" s="48">
        <f>D58*G49</f>
        <v>709641.2466899999</v>
      </c>
      <c r="F58" s="66"/>
      <c r="G58" s="66"/>
      <c r="H58" s="129"/>
      <c r="I58" s="2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5"/>
    </row>
    <row r="59" spans="1:23" ht="15">
      <c r="A59" s="92"/>
      <c r="B59" s="74" t="s">
        <v>40</v>
      </c>
      <c r="C59" s="71"/>
      <c r="D59" s="71">
        <v>0.1</v>
      </c>
      <c r="E59" s="132">
        <f>D59*G49</f>
        <v>78849.02741</v>
      </c>
      <c r="F59" s="66"/>
      <c r="G59" s="66"/>
      <c r="H59" s="133"/>
      <c r="I59" s="2"/>
      <c r="J59" s="102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5"/>
    </row>
    <row r="60" spans="1:23" ht="15">
      <c r="A60" s="68"/>
      <c r="B60" s="70"/>
      <c r="C60" s="71" t="s">
        <v>21</v>
      </c>
      <c r="D60" s="71">
        <v>1</v>
      </c>
      <c r="E60" s="48">
        <f>SUM(E58:E59)</f>
        <v>788490.2740999999</v>
      </c>
      <c r="F60" s="66"/>
      <c r="G60" s="66"/>
      <c r="I60" s="2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5"/>
    </row>
    <row r="61" spans="1:23" ht="15">
      <c r="A61" s="68"/>
      <c r="B61" s="68"/>
      <c r="C61" s="80"/>
      <c r="D61" s="80"/>
      <c r="E61" s="5"/>
      <c r="F61" s="66"/>
      <c r="G61" s="66"/>
      <c r="I61" s="2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5"/>
    </row>
    <row r="62" spans="1:23" ht="15">
      <c r="A62" s="68"/>
      <c r="B62" s="68"/>
      <c r="C62" s="80"/>
      <c r="D62" s="80"/>
      <c r="E62" s="5"/>
      <c r="F62" s="66"/>
      <c r="G62" s="66"/>
      <c r="I62" s="2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5"/>
    </row>
    <row r="63" spans="1:23" ht="15">
      <c r="A63" s="68"/>
      <c r="B63" s="68"/>
      <c r="C63" s="80"/>
      <c r="D63" s="80"/>
      <c r="E63" s="5"/>
      <c r="F63" s="66"/>
      <c r="G63" s="66"/>
      <c r="I63" s="2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5"/>
    </row>
    <row r="65" spans="1:8" ht="15">
      <c r="A65" s="93"/>
      <c r="B65" s="93"/>
      <c r="C65" s="93" t="s">
        <v>41</v>
      </c>
      <c r="D65" s="93"/>
      <c r="E65" s="99"/>
      <c r="F65" s="24" t="s">
        <v>5</v>
      </c>
      <c r="G65" s="7">
        <f>B132</f>
        <v>11538.882059999998</v>
      </c>
      <c r="H65" s="100"/>
    </row>
    <row r="66" spans="1:23" ht="15">
      <c r="A66" s="134"/>
      <c r="B66" s="70" t="s">
        <v>31</v>
      </c>
      <c r="C66" s="135" t="s">
        <v>31</v>
      </c>
      <c r="D66" s="136"/>
      <c r="E66" s="137"/>
      <c r="F66" s="137"/>
      <c r="G66" s="137"/>
      <c r="H66" s="6"/>
      <c r="I66" s="2"/>
      <c r="J66" s="6"/>
      <c r="W66" s="2"/>
    </row>
    <row r="67" spans="1:23" ht="15">
      <c r="A67" s="138" t="s">
        <v>42</v>
      </c>
      <c r="B67" s="108" t="s">
        <v>34</v>
      </c>
      <c r="C67" s="139" t="s">
        <v>35</v>
      </c>
      <c r="D67" s="140"/>
      <c r="E67" s="11"/>
      <c r="F67" s="141"/>
      <c r="G67" s="141"/>
      <c r="H67" s="6"/>
      <c r="I67" s="2"/>
      <c r="J67" s="6"/>
      <c r="W67" s="2"/>
    </row>
    <row r="68" spans="1:23" ht="15">
      <c r="A68" s="142"/>
      <c r="B68" s="113">
        <v>0.9</v>
      </c>
      <c r="C68" s="113">
        <v>0.1</v>
      </c>
      <c r="D68" s="108" t="s">
        <v>34</v>
      </c>
      <c r="E68" s="70" t="s">
        <v>35</v>
      </c>
      <c r="F68" s="114" t="s">
        <v>12</v>
      </c>
      <c r="G68" s="105" t="s">
        <v>9</v>
      </c>
      <c r="H68" s="6"/>
      <c r="I68" s="115"/>
      <c r="J68" s="6"/>
      <c r="T68" s="2"/>
      <c r="U68" s="2"/>
      <c r="V68" s="2"/>
      <c r="W68" s="2"/>
    </row>
    <row r="69" spans="1:23" ht="15">
      <c r="A69" s="109" t="s">
        <v>43</v>
      </c>
      <c r="B69" s="116">
        <v>34.5</v>
      </c>
      <c r="C69" s="116">
        <v>0</v>
      </c>
      <c r="D69" s="48">
        <f>B77*B69</f>
        <v>1755.0210777674909</v>
      </c>
      <c r="E69" s="106">
        <v>0</v>
      </c>
      <c r="F69" s="106">
        <f aca="true" t="shared" si="3" ref="F69:F75">D69+E69</f>
        <v>1755.0210777674909</v>
      </c>
      <c r="G69" s="48"/>
      <c r="H69" s="143"/>
      <c r="J69" s="6"/>
      <c r="T69" s="2"/>
      <c r="U69" s="2"/>
      <c r="V69" s="2"/>
      <c r="W69" s="2"/>
    </row>
    <row r="70" spans="1:23" ht="20.25" customHeight="1">
      <c r="A70" s="109" t="s">
        <v>44</v>
      </c>
      <c r="B70" s="116">
        <v>37.5</v>
      </c>
      <c r="C70" s="116">
        <v>0</v>
      </c>
      <c r="D70" s="48">
        <f>B77*B70</f>
        <v>1907.6316062690116</v>
      </c>
      <c r="E70" s="106">
        <v>0</v>
      </c>
      <c r="F70" s="106">
        <f t="shared" si="3"/>
        <v>1907.6316062690116</v>
      </c>
      <c r="G70" s="48"/>
      <c r="H70" s="143"/>
      <c r="J70" s="6"/>
      <c r="T70" s="2"/>
      <c r="U70" s="2"/>
      <c r="V70" s="2"/>
      <c r="W70" s="2"/>
    </row>
    <row r="71" spans="1:23" ht="18.75" customHeight="1">
      <c r="A71" s="122" t="s">
        <v>45</v>
      </c>
      <c r="B71" s="116">
        <v>31.5</v>
      </c>
      <c r="C71" s="116">
        <v>0</v>
      </c>
      <c r="D71" s="48">
        <f>B71*B77</f>
        <v>1602.4105492659698</v>
      </c>
      <c r="E71" s="106">
        <v>0</v>
      </c>
      <c r="F71" s="106">
        <f t="shared" si="3"/>
        <v>1602.4105492659698</v>
      </c>
      <c r="G71" s="48"/>
      <c r="H71" s="143"/>
      <c r="J71" s="6"/>
      <c r="T71" s="2"/>
      <c r="U71" s="2"/>
      <c r="V71" s="2"/>
      <c r="W71" s="2"/>
    </row>
    <row r="72" spans="1:23" ht="15">
      <c r="A72" s="144" t="s">
        <v>46</v>
      </c>
      <c r="B72" s="116">
        <v>29.5</v>
      </c>
      <c r="C72" s="116">
        <v>0</v>
      </c>
      <c r="D72" s="48">
        <f>B72*B77</f>
        <v>1500.6701969316225</v>
      </c>
      <c r="E72" s="106">
        <v>0</v>
      </c>
      <c r="F72" s="106">
        <f t="shared" si="3"/>
        <v>1500.6701969316225</v>
      </c>
      <c r="G72" s="48"/>
      <c r="H72" s="143"/>
      <c r="J72" s="6"/>
      <c r="T72" s="2"/>
      <c r="U72" s="2"/>
      <c r="V72" s="2"/>
      <c r="W72" s="2"/>
    </row>
    <row r="73" spans="1:23" ht="18" customHeight="1">
      <c r="A73" s="144" t="s">
        <v>47</v>
      </c>
      <c r="B73" s="116">
        <v>31.5</v>
      </c>
      <c r="C73" s="116">
        <v>0</v>
      </c>
      <c r="D73" s="48">
        <f>B77*B73</f>
        <v>1602.4105492659698</v>
      </c>
      <c r="E73" s="106">
        <v>0</v>
      </c>
      <c r="F73" s="106">
        <f t="shared" si="3"/>
        <v>1602.4105492659698</v>
      </c>
      <c r="G73" s="48"/>
      <c r="H73" s="143"/>
      <c r="J73" s="6"/>
      <c r="T73" s="2"/>
      <c r="U73" s="2"/>
      <c r="V73" s="2"/>
      <c r="W73" s="2"/>
    </row>
    <row r="74" spans="1:23" ht="18" customHeight="1">
      <c r="A74" s="144" t="s">
        <v>48</v>
      </c>
      <c r="B74" s="116">
        <v>32</v>
      </c>
      <c r="C74" s="116">
        <v>0</v>
      </c>
      <c r="D74" s="48">
        <f>B77*B74</f>
        <v>1627.8456373495567</v>
      </c>
      <c r="E74" s="106">
        <v>0</v>
      </c>
      <c r="F74" s="106">
        <f t="shared" si="3"/>
        <v>1627.8456373495567</v>
      </c>
      <c r="G74" s="48"/>
      <c r="H74" s="143"/>
      <c r="J74" s="6"/>
      <c r="T74" s="2"/>
      <c r="U74" s="2"/>
      <c r="V74" s="2"/>
      <c r="W74" s="2"/>
    </row>
    <row r="75" spans="1:23" ht="31.5" customHeight="1">
      <c r="A75" s="144" t="s">
        <v>49</v>
      </c>
      <c r="B75" s="116">
        <v>30.33</v>
      </c>
      <c r="C75" s="116">
        <v>0</v>
      </c>
      <c r="D75" s="48">
        <f>B77*B75</f>
        <v>1542.8924431503765</v>
      </c>
      <c r="E75" s="106">
        <v>0</v>
      </c>
      <c r="F75" s="106">
        <f t="shared" si="3"/>
        <v>1542.8924431503765</v>
      </c>
      <c r="G75" s="48"/>
      <c r="H75" s="143"/>
      <c r="J75" s="6"/>
      <c r="T75" s="2"/>
      <c r="U75" s="2"/>
      <c r="V75" s="2"/>
      <c r="W75" s="2"/>
    </row>
    <row r="76" spans="1:23" ht="15">
      <c r="A76" s="69" t="s">
        <v>38</v>
      </c>
      <c r="B76" s="145">
        <f>SUM(B69:B75)</f>
        <v>226.82999999999998</v>
      </c>
      <c r="C76" s="120">
        <f>SUM(C69:C75)</f>
        <v>0</v>
      </c>
      <c r="D76" s="48">
        <f>SUM(D69:D75)</f>
        <v>11538.882059999998</v>
      </c>
      <c r="E76" s="106">
        <f>SUM(E69:E75)</f>
        <v>0</v>
      </c>
      <c r="F76" s="106">
        <f>F69+F70+F71+F72+F73+F74+F75</f>
        <v>11538.882059999998</v>
      </c>
      <c r="G76" s="48"/>
      <c r="H76" s="6"/>
      <c r="J76" s="6"/>
      <c r="T76" s="2"/>
      <c r="U76" s="2"/>
      <c r="V76" s="2"/>
      <c r="W76" s="2"/>
    </row>
    <row r="77" spans="1:23" ht="15">
      <c r="A77" s="122" t="s">
        <v>39</v>
      </c>
      <c r="B77" s="146">
        <f>D79/B76</f>
        <v>50.870176167173646</v>
      </c>
      <c r="C77" s="147">
        <f>SUM(C76)</f>
        <v>0</v>
      </c>
      <c r="D77" s="48"/>
      <c r="E77" s="106"/>
      <c r="F77" s="48"/>
      <c r="G77" s="128"/>
      <c r="H77" s="6"/>
      <c r="J77" s="6"/>
      <c r="T77" s="2"/>
      <c r="U77" s="2"/>
      <c r="V77" s="2"/>
      <c r="W77" s="2"/>
    </row>
    <row r="78" spans="10:23" ht="14.25">
      <c r="J78" s="6"/>
      <c r="V78" s="2"/>
      <c r="W78" s="2"/>
    </row>
    <row r="79" spans="1:10" ht="15">
      <c r="A79" s="130" t="s">
        <v>23</v>
      </c>
      <c r="B79" s="131"/>
      <c r="C79" s="71">
        <v>1</v>
      </c>
      <c r="D79" s="48">
        <f>C79*G65</f>
        <v>11538.882059999998</v>
      </c>
      <c r="E79" s="148"/>
      <c r="F79" s="66"/>
      <c r="G79" s="66"/>
      <c r="I79" s="149"/>
      <c r="J79" s="149"/>
    </row>
    <row r="80" spans="1:7" ht="15">
      <c r="A80" s="150" t="s">
        <v>40</v>
      </c>
      <c r="B80" s="131"/>
      <c r="C80" s="71">
        <v>0</v>
      </c>
      <c r="D80" s="151">
        <f>C80*G65</f>
        <v>0</v>
      </c>
      <c r="E80" s="148"/>
      <c r="F80" s="66"/>
      <c r="G80" s="66"/>
    </row>
    <row r="81" spans="1:7" ht="15">
      <c r="A81" s="152"/>
      <c r="B81" s="153" t="s">
        <v>21</v>
      </c>
      <c r="C81" s="71">
        <v>1</v>
      </c>
      <c r="D81" s="114"/>
      <c r="E81" s="5"/>
      <c r="F81" s="66"/>
      <c r="G81" s="66"/>
    </row>
    <row r="82" spans="1:7" ht="15">
      <c r="A82" s="68"/>
      <c r="B82" s="80"/>
      <c r="C82" s="80"/>
      <c r="D82" s="154"/>
      <c r="E82" s="5"/>
      <c r="F82" s="66"/>
      <c r="G82" s="66"/>
    </row>
    <row r="83" spans="1:7" ht="15">
      <c r="A83" s="68"/>
      <c r="B83" s="80"/>
      <c r="C83" s="80"/>
      <c r="D83" s="154"/>
      <c r="E83" s="5"/>
      <c r="F83" s="66"/>
      <c r="G83" s="66"/>
    </row>
    <row r="84" spans="1:7" ht="15">
      <c r="A84" s="68"/>
      <c r="B84" s="80"/>
      <c r="C84" s="80"/>
      <c r="D84" s="154"/>
      <c r="E84" s="5"/>
      <c r="F84" s="66"/>
      <c r="G84" s="66"/>
    </row>
    <row r="85" spans="1:7" ht="15">
      <c r="A85" s="68"/>
      <c r="B85" s="80"/>
      <c r="C85" s="80"/>
      <c r="D85" s="154"/>
      <c r="E85" s="5"/>
      <c r="F85" s="66"/>
      <c r="G85" s="66"/>
    </row>
    <row r="86" spans="1:8" ht="15">
      <c r="A86" s="93"/>
      <c r="B86" s="93"/>
      <c r="C86" s="93" t="s">
        <v>50</v>
      </c>
      <c r="D86" s="93"/>
      <c r="E86" s="99"/>
      <c r="F86" s="24" t="s">
        <v>5</v>
      </c>
      <c r="G86" s="5">
        <f>B133</f>
        <v>7692.58804</v>
      </c>
      <c r="H86" s="100"/>
    </row>
    <row r="87" spans="1:23" ht="15">
      <c r="A87" s="134"/>
      <c r="B87" s="70" t="s">
        <v>31</v>
      </c>
      <c r="C87" s="135" t="s">
        <v>31</v>
      </c>
      <c r="D87" s="136"/>
      <c r="E87" s="137"/>
      <c r="F87" s="137"/>
      <c r="G87" s="137"/>
      <c r="H87" s="6"/>
      <c r="I87" s="2"/>
      <c r="J87" s="6"/>
      <c r="W87" s="2"/>
    </row>
    <row r="88" spans="1:23" ht="15">
      <c r="A88" s="138" t="s">
        <v>42</v>
      </c>
      <c r="B88" s="108" t="s">
        <v>34</v>
      </c>
      <c r="C88" s="139" t="s">
        <v>35</v>
      </c>
      <c r="D88" s="140"/>
      <c r="E88" s="11"/>
      <c r="F88" s="141"/>
      <c r="G88" s="141"/>
      <c r="H88" s="6"/>
      <c r="I88" s="2"/>
      <c r="J88" s="6"/>
      <c r="W88" s="2"/>
    </row>
    <row r="89" spans="1:23" ht="15">
      <c r="A89" s="142"/>
      <c r="B89" s="113">
        <v>0.9</v>
      </c>
      <c r="C89" s="113">
        <v>0.1</v>
      </c>
      <c r="D89" s="108" t="s">
        <v>34</v>
      </c>
      <c r="E89" s="70" t="s">
        <v>35</v>
      </c>
      <c r="F89" s="114" t="s">
        <v>12</v>
      </c>
      <c r="G89" s="105" t="s">
        <v>9</v>
      </c>
      <c r="H89" s="6"/>
      <c r="I89" s="115"/>
      <c r="J89" s="6"/>
      <c r="T89" s="2"/>
      <c r="U89" s="2"/>
      <c r="V89" s="2"/>
      <c r="W89" s="2"/>
    </row>
    <row r="90" spans="1:23" ht="15">
      <c r="A90" s="144" t="s">
        <v>18</v>
      </c>
      <c r="B90" s="116">
        <v>36.5</v>
      </c>
      <c r="C90" s="116">
        <v>0</v>
      </c>
      <c r="D90" s="48">
        <f>B90*B94</f>
        <v>2301.471011967213</v>
      </c>
      <c r="E90" s="106">
        <v>0</v>
      </c>
      <c r="F90" s="106">
        <f>SUM(D90:E90)</f>
        <v>2301.471011967213</v>
      </c>
      <c r="G90" s="48"/>
      <c r="H90" s="6"/>
      <c r="J90" s="6"/>
      <c r="T90" s="2"/>
      <c r="U90" s="2"/>
      <c r="V90" s="2"/>
      <c r="W90" s="2"/>
    </row>
    <row r="91" spans="1:23" ht="15">
      <c r="A91" s="144" t="s">
        <v>51</v>
      </c>
      <c r="B91" s="116">
        <v>36</v>
      </c>
      <c r="C91" s="116"/>
      <c r="D91" s="48">
        <f>B94*B91</f>
        <v>2269.9440118032785</v>
      </c>
      <c r="E91" s="106"/>
      <c r="F91" s="106">
        <f>SUM(D91:E91)</f>
        <v>2269.9440118032785</v>
      </c>
      <c r="G91" s="48"/>
      <c r="H91" s="6"/>
      <c r="J91" s="6"/>
      <c r="T91" s="2"/>
      <c r="U91" s="2"/>
      <c r="V91" s="2"/>
      <c r="W91" s="2"/>
    </row>
    <row r="92" spans="1:23" ht="15">
      <c r="A92" s="144" t="s">
        <v>52</v>
      </c>
      <c r="B92" s="116">
        <v>49.5</v>
      </c>
      <c r="C92" s="116"/>
      <c r="D92" s="48">
        <f>B94*B92</f>
        <v>3121.173016229508</v>
      </c>
      <c r="E92" s="106"/>
      <c r="F92" s="106">
        <f>SUM(D92:E92)</f>
        <v>3121.173016229508</v>
      </c>
      <c r="G92" s="48"/>
      <c r="H92" s="6"/>
      <c r="J92" s="6"/>
      <c r="T92" s="2"/>
      <c r="U92" s="2"/>
      <c r="V92" s="2"/>
      <c r="W92" s="2"/>
    </row>
    <row r="93" spans="1:23" ht="15">
      <c r="A93" s="69" t="s">
        <v>38</v>
      </c>
      <c r="B93" s="145">
        <f>SUM(B90:B92)</f>
        <v>122</v>
      </c>
      <c r="C93" s="116">
        <f>SUM(C90)</f>
        <v>0</v>
      </c>
      <c r="D93" s="48">
        <f>SUM(D90:D92)</f>
        <v>7692.58804</v>
      </c>
      <c r="E93" s="106">
        <v>0</v>
      </c>
      <c r="F93" s="106">
        <f>F90+F91+F92</f>
        <v>7692.58804</v>
      </c>
      <c r="G93" s="128"/>
      <c r="H93" s="6"/>
      <c r="J93" s="6"/>
      <c r="T93" s="2"/>
      <c r="U93" s="2"/>
      <c r="V93" s="2"/>
      <c r="W93" s="2"/>
    </row>
    <row r="94" spans="1:23" ht="15">
      <c r="A94" s="122" t="s">
        <v>39</v>
      </c>
      <c r="B94" s="146">
        <f>D96/B93</f>
        <v>63.05400032786885</v>
      </c>
      <c r="C94" s="145"/>
      <c r="D94" s="48"/>
      <c r="E94" s="106"/>
      <c r="F94" s="48"/>
      <c r="G94" s="48"/>
      <c r="H94" s="6"/>
      <c r="J94" s="6"/>
      <c r="T94" s="2"/>
      <c r="U94" s="2"/>
      <c r="V94" s="2"/>
      <c r="W94" s="2"/>
    </row>
    <row r="95" spans="1:23" ht="15">
      <c r="A95" s="155"/>
      <c r="B95" s="156"/>
      <c r="C95" s="157"/>
      <c r="D95" s="158"/>
      <c r="E95" s="159"/>
      <c r="F95" s="64"/>
      <c r="G95" s="6"/>
      <c r="H95" s="6"/>
      <c r="J95" s="6"/>
      <c r="T95" s="2"/>
      <c r="U95" s="2"/>
      <c r="V95" s="2"/>
      <c r="W95" s="2"/>
    </row>
    <row r="96" spans="1:10" ht="15">
      <c r="A96" s="130" t="s">
        <v>23</v>
      </c>
      <c r="B96" s="131"/>
      <c r="C96" s="71">
        <v>1</v>
      </c>
      <c r="D96" s="48">
        <f>C96*G86</f>
        <v>7692.58804</v>
      </c>
      <c r="E96" s="148"/>
      <c r="F96" s="66"/>
      <c r="G96" s="66"/>
      <c r="I96" s="149"/>
      <c r="J96" s="149"/>
    </row>
    <row r="97" spans="1:7" ht="15">
      <c r="A97" s="150" t="s">
        <v>40</v>
      </c>
      <c r="B97" s="131"/>
      <c r="C97" s="71">
        <v>0</v>
      </c>
      <c r="D97" s="132">
        <f>C97*G86</f>
        <v>0</v>
      </c>
      <c r="E97" s="148"/>
      <c r="F97" s="66"/>
      <c r="G97" s="66"/>
    </row>
    <row r="98" spans="1:7" ht="15">
      <c r="A98" s="152"/>
      <c r="B98" s="153" t="s">
        <v>21</v>
      </c>
      <c r="C98" s="71">
        <v>1</v>
      </c>
      <c r="D98" s="48">
        <f>SUM(D96:D97)</f>
        <v>7692.58804</v>
      </c>
      <c r="E98" s="5"/>
      <c r="F98" s="66"/>
      <c r="G98" s="66"/>
    </row>
    <row r="99" spans="1:7" ht="15">
      <c r="A99" s="68"/>
      <c r="B99" s="80"/>
      <c r="C99" s="80"/>
      <c r="D99" s="154"/>
      <c r="E99" s="5"/>
      <c r="F99" s="66"/>
      <c r="G99" s="66"/>
    </row>
    <row r="100" spans="1:7" ht="15">
      <c r="A100" s="68"/>
      <c r="B100" s="80"/>
      <c r="C100" s="80"/>
      <c r="D100" s="154"/>
      <c r="E100" s="5"/>
      <c r="F100" s="66"/>
      <c r="G100" s="66"/>
    </row>
    <row r="101" spans="1:7" ht="15">
      <c r="A101" s="68"/>
      <c r="B101" s="80"/>
      <c r="C101" s="80"/>
      <c r="D101" s="154"/>
      <c r="E101" s="5"/>
      <c r="F101" s="66"/>
      <c r="G101" s="66"/>
    </row>
    <row r="102" spans="1:7" ht="15">
      <c r="A102" s="68"/>
      <c r="B102" s="80"/>
      <c r="C102" s="80"/>
      <c r="D102" s="154"/>
      <c r="E102" s="5"/>
      <c r="F102" s="66"/>
      <c r="G102" s="66"/>
    </row>
    <row r="104" ht="23.25" customHeight="1">
      <c r="A104" s="1" t="s">
        <v>53</v>
      </c>
    </row>
    <row r="105" spans="1:7" ht="15">
      <c r="A105" s="134"/>
      <c r="B105" s="70" t="s">
        <v>31</v>
      </c>
      <c r="C105" s="135" t="s">
        <v>31</v>
      </c>
      <c r="D105" s="136"/>
      <c r="E105" s="137"/>
      <c r="F105" s="160" t="s">
        <v>5</v>
      </c>
      <c r="G105" s="7">
        <f>B130</f>
        <v>57694.410299999996</v>
      </c>
    </row>
    <row r="106" spans="1:6" ht="15">
      <c r="A106" s="138" t="s">
        <v>42</v>
      </c>
      <c r="B106" s="108" t="s">
        <v>34</v>
      </c>
      <c r="C106" s="139" t="s">
        <v>35</v>
      </c>
      <c r="D106" s="140"/>
      <c r="E106" s="11"/>
      <c r="F106" s="141"/>
    </row>
    <row r="107" spans="1:9" ht="15">
      <c r="A107" s="142"/>
      <c r="B107" s="113">
        <v>0.9</v>
      </c>
      <c r="C107" s="113">
        <v>0.1</v>
      </c>
      <c r="D107" s="108" t="s">
        <v>34</v>
      </c>
      <c r="E107" s="109" t="s">
        <v>35</v>
      </c>
      <c r="F107" s="114" t="s">
        <v>12</v>
      </c>
      <c r="G107" s="105" t="s">
        <v>9</v>
      </c>
      <c r="I107" s="115"/>
    </row>
    <row r="108" spans="1:7" ht="30">
      <c r="A108" s="144" t="s">
        <v>54</v>
      </c>
      <c r="B108" s="116">
        <v>205.02</v>
      </c>
      <c r="C108" s="116">
        <v>0</v>
      </c>
      <c r="D108" s="118">
        <f>B108*B111</f>
        <v>45143.53102704374</v>
      </c>
      <c r="E108" s="117">
        <v>0</v>
      </c>
      <c r="F108" s="106">
        <f>D108+E108</f>
        <v>45143.53102704374</v>
      </c>
      <c r="G108" s="48"/>
    </row>
    <row r="109" spans="1:7" ht="15">
      <c r="A109" s="144" t="s">
        <v>55</v>
      </c>
      <c r="B109" s="116">
        <v>57</v>
      </c>
      <c r="C109" s="116">
        <v>0</v>
      </c>
      <c r="D109" s="118">
        <f>B109*B111</f>
        <v>12550.879272956263</v>
      </c>
      <c r="E109" s="117">
        <v>0</v>
      </c>
      <c r="F109" s="106">
        <f>D109+E109</f>
        <v>12550.879272956263</v>
      </c>
      <c r="G109" s="48"/>
    </row>
    <row r="110" spans="1:7" ht="15">
      <c r="A110" s="69" t="s">
        <v>38</v>
      </c>
      <c r="B110" s="145">
        <f>SUM(B108:B109)</f>
        <v>262.02</v>
      </c>
      <c r="C110" s="116">
        <f>SUM(C108)</f>
        <v>0</v>
      </c>
      <c r="D110" s="48">
        <f>SUM(D108:D109)</f>
        <v>57694.4103</v>
      </c>
      <c r="E110" s="117">
        <v>0</v>
      </c>
      <c r="F110" s="106">
        <f>SUM(F108:F109)</f>
        <v>57694.4103</v>
      </c>
      <c r="G110" s="48"/>
    </row>
    <row r="111" spans="1:7" ht="15">
      <c r="A111" s="122" t="s">
        <v>39</v>
      </c>
      <c r="B111" s="106">
        <f>D113/B110</f>
        <v>220.19086443782916</v>
      </c>
      <c r="C111" s="161">
        <v>0</v>
      </c>
      <c r="D111" s="128"/>
      <c r="E111" s="128">
        <f>SUM(E108:E110)</f>
        <v>0</v>
      </c>
      <c r="F111" s="128"/>
      <c r="G111" s="48"/>
    </row>
    <row r="112" spans="1:6" ht="15">
      <c r="A112" s="155"/>
      <c r="B112" s="162"/>
      <c r="C112" s="161"/>
      <c r="D112" s="161"/>
      <c r="E112" s="163"/>
      <c r="F112" s="164"/>
    </row>
    <row r="113" spans="1:6" ht="15">
      <c r="A113" s="130" t="s">
        <v>23</v>
      </c>
      <c r="B113" s="131"/>
      <c r="C113" s="71">
        <v>0.9</v>
      </c>
      <c r="D113" s="48">
        <f>G105</f>
        <v>57694.410299999996</v>
      </c>
      <c r="E113" s="148"/>
      <c r="F113" s="66"/>
    </row>
    <row r="114" spans="1:6" ht="15">
      <c r="A114" s="150" t="s">
        <v>40</v>
      </c>
      <c r="B114" s="131"/>
      <c r="C114" s="71">
        <v>0.1</v>
      </c>
      <c r="D114" s="132">
        <v>0</v>
      </c>
      <c r="E114" s="148"/>
      <c r="F114" s="66"/>
    </row>
    <row r="115" spans="1:6" ht="15">
      <c r="A115" s="152"/>
      <c r="B115" s="153" t="s">
        <v>21</v>
      </c>
      <c r="C115" s="71">
        <v>1</v>
      </c>
      <c r="D115" s="48">
        <f>SUM(D113:D114)</f>
        <v>57694.410299999996</v>
      </c>
      <c r="E115" s="5"/>
      <c r="F115" s="66"/>
    </row>
    <row r="120" spans="1:8" ht="15">
      <c r="A120" s="165"/>
      <c r="B120" s="166"/>
      <c r="C120" s="166"/>
      <c r="D120" s="166"/>
      <c r="E120" s="166"/>
      <c r="F120" s="166"/>
      <c r="G120" s="166"/>
      <c r="H120" s="166"/>
    </row>
    <row r="121" spans="1:8" ht="15">
      <c r="A121" s="166"/>
      <c r="B121" s="166"/>
      <c r="C121" s="166"/>
      <c r="D121" s="166" t="s">
        <v>5</v>
      </c>
      <c r="E121" s="166"/>
      <c r="F121" s="166"/>
      <c r="G121" s="166"/>
      <c r="H121" s="166"/>
    </row>
    <row r="122" spans="1:4" ht="14.25">
      <c r="A122" s="33" t="s">
        <v>56</v>
      </c>
      <c r="B122" s="128">
        <v>6145000</v>
      </c>
      <c r="C122" s="33"/>
      <c r="D122" s="33"/>
    </row>
    <row r="123" spans="1:4" ht="14.25">
      <c r="A123" s="33" t="s">
        <v>57</v>
      </c>
      <c r="B123" s="128">
        <v>4221852.99</v>
      </c>
      <c r="C123" s="33"/>
      <c r="D123" s="33"/>
    </row>
    <row r="124" spans="1:4" ht="18" customHeight="1">
      <c r="A124" s="33" t="s">
        <v>58</v>
      </c>
      <c r="B124" s="48">
        <f>B122-B123</f>
        <v>1923147.0099999998</v>
      </c>
      <c r="C124" s="48"/>
      <c r="D124" s="48"/>
    </row>
    <row r="125" spans="1:4" ht="14.25">
      <c r="A125" s="33"/>
      <c r="B125" s="128"/>
      <c r="C125" s="33"/>
      <c r="D125" s="33"/>
    </row>
    <row r="126" spans="1:4" ht="15">
      <c r="A126" s="167" t="s">
        <v>59</v>
      </c>
      <c r="B126" s="168" t="s">
        <v>8</v>
      </c>
      <c r="C126" s="168" t="s">
        <v>60</v>
      </c>
      <c r="D126" s="33"/>
    </row>
    <row r="127" spans="1:4" ht="14.25">
      <c r="A127" s="33" t="s">
        <v>1</v>
      </c>
      <c r="B127" s="128">
        <f>B124*C127/100</f>
        <v>1019267.9152999999</v>
      </c>
      <c r="C127" s="169">
        <v>53</v>
      </c>
      <c r="D127" s="170">
        <f>C127+C128</f>
        <v>55</v>
      </c>
    </row>
    <row r="128" spans="1:4" ht="14.25">
      <c r="A128" s="33" t="s">
        <v>61</v>
      </c>
      <c r="B128" s="128">
        <f>B124*C128/100</f>
        <v>38462.9402</v>
      </c>
      <c r="C128" s="169">
        <v>2</v>
      </c>
      <c r="D128" s="171"/>
    </row>
    <row r="129" spans="1:4" ht="15">
      <c r="A129" s="70" t="s">
        <v>62</v>
      </c>
      <c r="B129" s="48">
        <f>SUM(B127:B128)</f>
        <v>1057730.8554999998</v>
      </c>
      <c r="C129" s="172"/>
      <c r="D129" s="173"/>
    </row>
    <row r="130" spans="1:4" ht="14.25">
      <c r="A130" s="33" t="s">
        <v>63</v>
      </c>
      <c r="B130" s="128">
        <f>B124*C130/100</f>
        <v>57694.410299999996</v>
      </c>
      <c r="C130" s="169">
        <v>3</v>
      </c>
      <c r="D130" s="170">
        <f>C130+C131+C132+C133</f>
        <v>45</v>
      </c>
    </row>
    <row r="131" spans="1:4" ht="14.25">
      <c r="A131" s="33" t="s">
        <v>64</v>
      </c>
      <c r="B131" s="128">
        <f>B124*C131/100</f>
        <v>788490.2740999999</v>
      </c>
      <c r="C131" s="169">
        <v>41</v>
      </c>
      <c r="D131" s="174"/>
    </row>
    <row r="132" spans="1:4" ht="14.25">
      <c r="A132" s="33" t="s">
        <v>65</v>
      </c>
      <c r="B132" s="128">
        <f>B124*C132/100</f>
        <v>11538.882059999998</v>
      </c>
      <c r="C132" s="169">
        <v>0.6</v>
      </c>
      <c r="D132" s="174"/>
    </row>
    <row r="133" spans="1:4" ht="14.25">
      <c r="A133" s="33" t="s">
        <v>66</v>
      </c>
      <c r="B133" s="128">
        <f>B124*C133/100</f>
        <v>7692.58804</v>
      </c>
      <c r="C133" s="169">
        <v>0.4</v>
      </c>
      <c r="D133" s="171"/>
    </row>
    <row r="134" spans="1:4" ht="15">
      <c r="A134" s="70" t="s">
        <v>67</v>
      </c>
      <c r="B134" s="48">
        <f>SUM(B130:B133)</f>
        <v>865416.1544999998</v>
      </c>
      <c r="C134" s="169"/>
      <c r="D134" s="175"/>
    </row>
    <row r="135" spans="1:4" ht="15">
      <c r="A135" s="70" t="s">
        <v>68</v>
      </c>
      <c r="B135" s="176">
        <f>B129+B134</f>
        <v>1923147.0099999998</v>
      </c>
      <c r="C135" s="172">
        <f>SUM(C127:C133)</f>
        <v>100</v>
      </c>
      <c r="D135" s="33"/>
    </row>
    <row r="139" spans="1:8" ht="15.75" customHeight="1">
      <c r="A139" s="177" t="s">
        <v>69</v>
      </c>
      <c r="B139" s="68"/>
      <c r="C139" s="178" t="s">
        <v>70</v>
      </c>
      <c r="D139" s="179"/>
      <c r="E139" s="178" t="s">
        <v>71</v>
      </c>
      <c r="F139" s="180"/>
      <c r="G139" s="178" t="s">
        <v>72</v>
      </c>
      <c r="H139" s="180"/>
    </row>
    <row r="140" spans="1:8" ht="15">
      <c r="A140" s="1" t="s">
        <v>73</v>
      </c>
      <c r="B140" s="1"/>
      <c r="C140" s="178" t="s">
        <v>74</v>
      </c>
      <c r="D140" s="179"/>
      <c r="E140" s="178" t="s">
        <v>75</v>
      </c>
      <c r="F140" s="180"/>
      <c r="G140" s="178" t="s">
        <v>76</v>
      </c>
      <c r="H140" s="180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81"/>
      <c r="B144" s="1"/>
      <c r="C144" s="1"/>
      <c r="D144" s="1"/>
      <c r="E144" s="1"/>
      <c r="F144" s="1"/>
      <c r="G144" s="1"/>
      <c r="H144" s="1"/>
    </row>
    <row r="145" spans="1:8" ht="15">
      <c r="A145" s="181"/>
      <c r="B145" s="1"/>
      <c r="C145" s="1"/>
      <c r="D145" s="1"/>
      <c r="E145" s="1"/>
      <c r="F145" s="1"/>
      <c r="G145" s="181" t="s">
        <v>77</v>
      </c>
      <c r="H145" s="1"/>
    </row>
    <row r="146" spans="1:8" ht="15">
      <c r="A146" s="182"/>
      <c r="B146" s="1"/>
      <c r="C146" s="1"/>
      <c r="D146" s="1"/>
      <c r="E146" s="1"/>
      <c r="F146" s="1"/>
      <c r="G146" s="181" t="s">
        <v>78</v>
      </c>
      <c r="H146" s="1"/>
    </row>
  </sheetData>
  <mergeCells count="20">
    <mergeCell ref="C140:D140"/>
    <mergeCell ref="A28:D28"/>
    <mergeCell ref="C29:D29"/>
    <mergeCell ref="A29:A30"/>
    <mergeCell ref="E29:H29"/>
    <mergeCell ref="G5:I5"/>
    <mergeCell ref="E9:H9"/>
    <mergeCell ref="A6:J6"/>
    <mergeCell ref="A9:A10"/>
    <mergeCell ref="C9:D9"/>
    <mergeCell ref="G139:H139"/>
    <mergeCell ref="E140:F140"/>
    <mergeCell ref="G140:H140"/>
    <mergeCell ref="I29:I30"/>
    <mergeCell ref="D50:F50"/>
    <mergeCell ref="A49:D49"/>
    <mergeCell ref="E139:F139"/>
    <mergeCell ref="D127:D128"/>
    <mergeCell ref="D130:D133"/>
    <mergeCell ref="C139:D139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alina.albei</dc:creator>
  <cp:keywords/>
  <dc:description/>
  <cp:lastModifiedBy>alina.albei</cp:lastModifiedBy>
  <dcterms:created xsi:type="dcterms:W3CDTF">2016-07-28T13:45:47Z</dcterms:created>
  <dcterms:modified xsi:type="dcterms:W3CDTF">2016-07-28T13:47:05Z</dcterms:modified>
  <cp:category/>
  <cp:version/>
  <cp:contentType/>
  <cp:contentStatus/>
</cp:coreProperties>
</file>